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400" windowHeight="5205"/>
  </bookViews>
  <sheets>
    <sheet name="Formularz cenowy" sheetId="2" r:id="rId1"/>
  </sheets>
  <calcPr calcId="145621"/>
</workbook>
</file>

<file path=xl/calcChain.xml><?xml version="1.0" encoding="utf-8"?>
<calcChain xmlns="http://schemas.openxmlformats.org/spreadsheetml/2006/main">
  <c r="S18" i="2" l="1"/>
  <c r="W10" i="2"/>
  <c r="X11" i="2"/>
  <c r="W18" i="2"/>
  <c r="W17" i="2"/>
  <c r="W9" i="2" l="1"/>
  <c r="S10" i="2"/>
  <c r="S11" i="2"/>
  <c r="S12" i="2"/>
  <c r="S13" i="2"/>
  <c r="S14" i="2"/>
  <c r="S15" i="2"/>
  <c r="S16" i="2"/>
  <c r="S17" i="2"/>
  <c r="S9" i="2"/>
  <c r="W11" i="2" l="1"/>
  <c r="W12" i="2"/>
  <c r="W13" i="2"/>
  <c r="W14" i="2"/>
  <c r="W15" i="2"/>
  <c r="W16" i="2"/>
  <c r="L9" i="2" l="1"/>
  <c r="U9" i="2" s="1"/>
  <c r="L17" i="2" l="1"/>
  <c r="L12" i="2"/>
  <c r="L13" i="2"/>
  <c r="U13" i="2" s="1"/>
  <c r="X13" i="2" s="1"/>
  <c r="Y13" i="2" s="1"/>
  <c r="L14" i="2"/>
  <c r="L15" i="2"/>
  <c r="U15" i="2" s="1"/>
  <c r="X15" i="2" s="1"/>
  <c r="Y15" i="2" s="1"/>
  <c r="L16" i="2"/>
  <c r="L10" i="2"/>
  <c r="U10" i="2" s="1"/>
  <c r="X10" i="2" s="1"/>
  <c r="Y10" i="2" s="1"/>
  <c r="AA10" i="2" l="1"/>
  <c r="AB10" i="2" s="1"/>
  <c r="AA13" i="2"/>
  <c r="AB13" i="2" s="1"/>
  <c r="AA15" i="2"/>
  <c r="AB15" i="2" s="1"/>
  <c r="L11" i="2" l="1"/>
  <c r="U11" i="2" s="1"/>
  <c r="Y11" i="2" s="1"/>
  <c r="AA11" i="2" s="1"/>
  <c r="AB11" i="2" s="1"/>
  <c r="L18" i="2"/>
  <c r="X9" i="2" l="1"/>
  <c r="Y9" i="2" s="1"/>
  <c r="AA9" i="2" s="1"/>
  <c r="U18" i="2"/>
  <c r="X18" i="2" s="1"/>
  <c r="Y18" i="2" s="1"/>
  <c r="U12" i="2"/>
  <c r="X12" i="2" s="1"/>
  <c r="Y12" i="2" s="1"/>
  <c r="U14" i="2"/>
  <c r="X14" i="2" s="1"/>
  <c r="Y14" i="2" s="1"/>
  <c r="U16" i="2"/>
  <c r="X16" i="2" s="1"/>
  <c r="Y16" i="2" s="1"/>
  <c r="U17" i="2"/>
  <c r="X17" i="2" s="1"/>
  <c r="Y17" i="2" s="1"/>
  <c r="AB9" i="2" l="1"/>
  <c r="AA16" i="2"/>
  <c r="AB16" i="2" s="1"/>
  <c r="AA18" i="2"/>
  <c r="AB18" i="2" s="1"/>
  <c r="AA17" i="2"/>
  <c r="AB17" i="2" s="1"/>
  <c r="AA14" i="2"/>
  <c r="AB14" i="2" s="1"/>
  <c r="AA12" i="2"/>
  <c r="AB12" i="2" s="1"/>
  <c r="AA19" i="2" l="1"/>
  <c r="Y19" i="2"/>
  <c r="AB19" i="2" l="1"/>
</calcChain>
</file>

<file path=xl/sharedStrings.xml><?xml version="1.0" encoding="utf-8"?>
<sst xmlns="http://schemas.openxmlformats.org/spreadsheetml/2006/main" count="100" uniqueCount="77">
  <si>
    <t>Liczba miesięcy
[m-c]</t>
  </si>
  <si>
    <t>Liczba punktów poboru
[szt]</t>
  </si>
  <si>
    <t>Stawka opłaty zmiennej netto
[gr/kWh]</t>
  </si>
  <si>
    <t>Moc umowna 
[kWh/h]</t>
  </si>
  <si>
    <t xml:space="preserve"> ≤ 110</t>
  </si>
  <si>
    <t>SPRZEDAŻ PALIWA GAZOWEGO</t>
  </si>
  <si>
    <t>Liczba godzin 
w okresie obowiązywania umowy
[h]</t>
  </si>
  <si>
    <t xml:space="preserve"> -1-</t>
  </si>
  <si>
    <t xml:space="preserve"> -2-</t>
  </si>
  <si>
    <t xml:space="preserve"> -3-</t>
  </si>
  <si>
    <t xml:space="preserve"> -4-</t>
  </si>
  <si>
    <t xml:space="preserve"> -5-</t>
  </si>
  <si>
    <t xml:space="preserve"> -6-</t>
  </si>
  <si>
    <t xml:space="preserve"> -7-</t>
  </si>
  <si>
    <t xml:space="preserve"> -8-</t>
  </si>
  <si>
    <t xml:space="preserve"> -9-</t>
  </si>
  <si>
    <t xml:space="preserve"> -10-</t>
  </si>
  <si>
    <t xml:space="preserve"> -11-</t>
  </si>
  <si>
    <t>W-5.1_TA</t>
  </si>
  <si>
    <t>W-4_TA</t>
  </si>
  <si>
    <t>FORMULARZ CENOWY</t>
  </si>
  <si>
    <t>W-6A.1_TA</t>
  </si>
  <si>
    <t>poza rozliczeniem taryfowym</t>
  </si>
  <si>
    <t>WYSZCZEGÓLNIENIE</t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</si>
  <si>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ZW </t>
    </r>
    <r>
      <rPr>
        <sz val="10"/>
        <color theme="1"/>
        <rFont val="Cambria"/>
        <family val="1"/>
        <charset val="238"/>
        <scheme val="major"/>
      </rPr>
      <t>- bez akcyzy, z zerową stawką akcyzy lub zwolnione od akcyzy
[kWh]</t>
    </r>
  </si>
  <si>
    <r>
      <t xml:space="preserve">Szacunkowe zapotrzebowanie
na paliwo gazowe
</t>
    </r>
    <r>
      <rPr>
        <b/>
        <sz val="10"/>
        <color theme="1"/>
        <rFont val="Cambria"/>
        <family val="1"/>
        <charset val="238"/>
        <scheme val="major"/>
      </rPr>
      <t xml:space="preserve">P </t>
    </r>
    <r>
      <rPr>
        <sz val="10"/>
        <color theme="1"/>
        <rFont val="Cambria"/>
        <family val="1"/>
        <charset val="238"/>
        <scheme val="major"/>
      </rPr>
      <t>- opodatkowane 
akcyzą 1,38 zł/GJ 
[kWh]</t>
    </r>
  </si>
  <si>
    <t xml:space="preserve"> -12-</t>
  </si>
  <si>
    <t xml:space="preserve"> -13-</t>
  </si>
  <si>
    <t xml:space="preserve"> -14-</t>
  </si>
  <si>
    <t xml:space="preserve"> -15-</t>
  </si>
  <si>
    <t xml:space="preserve"> -16-</t>
  </si>
  <si>
    <t>DYSTRYBUCJA PALIWA GAZOWEGO</t>
  </si>
  <si>
    <t xml:space="preserve"> -17-</t>
  </si>
  <si>
    <t>Stawka opłaty stałej netto
a) dla grup taryfowych:
W-1.1, W-2.1, 
W-3.6, W-4
[zł/m-c]
b) dla grup taryfowych:
W-5.1, W-6A.1
[gr/(kWh/h) za h]</t>
  </si>
  <si>
    <t xml:space="preserve"> -18-</t>
  </si>
  <si>
    <t xml:space="preserve"> -19-</t>
  </si>
  <si>
    <t xml:space="preserve"> -20-</t>
  </si>
  <si>
    <t>CENA OFERTY</t>
  </si>
  <si>
    <t xml:space="preserve"> -21-</t>
  </si>
  <si>
    <t xml:space="preserve"> -22-</t>
  </si>
  <si>
    <t xml:space="preserve"> -23-</t>
  </si>
  <si>
    <t xml:space="preserve"> -24-</t>
  </si>
  <si>
    <t xml:space="preserve"> -25-</t>
  </si>
  <si>
    <t>n.d</t>
  </si>
  <si>
    <t>a) odbiorców w gospodarstwach domowych w lokalach mieszkalnych lub na potrzeby wytwarzania ciepła zużywanego przez odbiorców w gospodarstwach domowych w lokalach mieszkalnych oraz na potrzeby części wspólnych budynków wielolokalowych,</t>
  </si>
  <si>
    <t>b) odbiorców, o których mowa w art. 62b ust. 1 pkt 2 lit. d ustawy, prowadzących działalność w lokalach odbiorcy, o którym mowa w art. 62b ust. 1 pkt 2 lit. b lub c Ustawy z dnia 26 stycznia  2022 r. o szczególnych rozwiązaniach służących ochronie odbiorców paliw gazowych w związku  z sytuacją na rynku gazu (Dz. U. z 2022 r., poz. 202),</t>
  </si>
  <si>
    <t xml:space="preserve">c) o których mowa w art. 62b ust. 1 pkt 2 lit. d Ustawy z dnia 26 stycznia  2022 r. o szczególnych rozwiązaniach służących ochronie odbiorców paliw gazowych w związku  z sytuacją na rynku gazu (Dz. U. z 2022 r., poz. 202). </t>
  </si>
  <si>
    <t>Cena jednostkowa sprzedaży paliwa gazowego
bez akcyzy, z zerową stawką akcyzy lub zwolnione od akcyzy
netto
 [gr/kWh]</t>
  </si>
  <si>
    <t>Cena jednostkowa sprzedaży paliwa gazowego
opodatkowanego akcyzą 1,38 zł/GJ
netto
[gr/kWh]</t>
  </si>
  <si>
    <t>Stawka podatku VAT
[%]</t>
  </si>
  <si>
    <r>
      <t xml:space="preserve">podlegające ochronie taryfowej </t>
    </r>
    <r>
      <rPr>
        <vertAlign val="superscript"/>
        <sz val="10"/>
        <color theme="1"/>
        <rFont val="Cambria"/>
        <family val="1"/>
        <charset val="238"/>
        <scheme val="major"/>
      </rPr>
      <t>1</t>
    </r>
  </si>
  <si>
    <t>Grupa taryfowa</t>
  </si>
  <si>
    <r>
      <rPr>
        <b/>
        <vertAlign val="superscript"/>
        <sz val="9"/>
        <color theme="1"/>
        <rFont val="Cambria"/>
        <family val="1"/>
        <charset val="238"/>
        <scheme val="major"/>
      </rPr>
      <t xml:space="preserve">1 </t>
    </r>
    <r>
      <rPr>
        <b/>
        <sz val="9"/>
        <color theme="1"/>
        <rFont val="Cambria"/>
        <family val="1"/>
        <charset val="238"/>
        <scheme val="major"/>
      </rPr>
      <t>Dotyczy podmiotów uprawnionych, które nabywają i pobierają paliwo gazowe,  zużywane na potrzeby:</t>
    </r>
  </si>
  <si>
    <t>W-1.2_TA</t>
  </si>
  <si>
    <r>
      <t xml:space="preserve">2. Zamawiajacy w celu ułatwienia Wykonawcom obliczenia ceny oferty podał w poszczególnych komórkach stawki opłat za dystrybucję paliwa gazowego zgodnie z podaną taryfą OSD dla </t>
    </r>
    <r>
      <rPr>
        <b/>
        <sz val="10"/>
        <rFont val="Cambria"/>
        <family val="1"/>
        <charset val="238"/>
        <scheme val="major"/>
      </rPr>
      <t>obszaru taryfowego tarnowskiego</t>
    </r>
    <r>
      <rPr>
        <sz val="9"/>
        <rFont val="Cambria"/>
        <family val="1"/>
        <charset val="238"/>
        <scheme val="major"/>
      </rPr>
      <t>.
     Jeżeli po dniu wszczęcia postępowania przed dniem składania ofert taryfa OSD zostanie zmieniona, wówczas należy wprowadzić nowe obowiązujące stawki za dystrybucję paliwa gazowego.</t>
    </r>
  </si>
  <si>
    <t>W-1.12T_TA</t>
  </si>
  <si>
    <t>W-1.1_TA</t>
  </si>
  <si>
    <t>W-2.1_TA</t>
  </si>
  <si>
    <t>W-2.12T_TA</t>
  </si>
  <si>
    <t>W-3.6_TA</t>
  </si>
  <si>
    <t>W-3.12T_TA</t>
  </si>
  <si>
    <t xml:space="preserve"> ≤ 109</t>
  </si>
  <si>
    <t xml:space="preserve">3. Rozliczenie grup taryfowych, których nazwa kończy się oznaczeniem "12T" odbywa się na podstawie odczytów przekazywanych przez Odbiorców. Stawki opłat dystrybucyjnych należy przyjąć odpowiednio do grup taryfowych OSD tj.: 
dla taryfy W-1.12T_TA należy przyjąć taryfę OSD W-1.1_TA
dla taryfy W-2.12T_TA należy przyjąć taryfę OSD W-2.1_TA
dla taryfy W-3.12T_TA należy przyjąć taryfę OSD W-3.6_TA
</t>
  </si>
  <si>
    <t xml:space="preserve">1. Operatorem systemu dystrybucyjnego jest PSG Sp. z.o.o. z siedzibą w Tarnowie.
    Stawki opłat dystrybucyjnych nalezy podać zgodnie z Taryfą nr 10 OSD zatwierdzoną przez Prezesa Urzędu Regulacji Energetyki w dniu 17 grudnia 2021 r. decyzją nr DRG.DRG-2.4212.52.2021.AIK, zmienioną decyzją Prezesa Urzędu Regulacji Energetyki nr DRG.DRG-2.4212.43.2022.KGa z dnia 17 sierpnia 2022 r. </t>
  </si>
  <si>
    <t xml:space="preserve">Wartość brutto przenieść do pkt 1.4 Formularza oferty     </t>
  </si>
  <si>
    <t>Stawka opłaty abonamentowej/handlowej
netto
[zł/m-c]</t>
  </si>
  <si>
    <t xml:space="preserve">Szacunkowe zapotrzebowanie 
na paliwo gazowe 
RAZEM
[kWh]
(kol.7+kol.8+kol.9+kol.10) </t>
  </si>
  <si>
    <t>RAZEM SPRZEDAŻ
netto
[zł] 
(kol.7xkol.12)/100 + (kol.8xkol.13)/100 + (kol.9xkol.14)/100 + (kol.10xkol.15)/100 + (kol.2xkol.5xkol.16) + (kol.3xkol.5xkol.17)</t>
  </si>
  <si>
    <t>Razem opłata zmienna netto
[zł]
(kol.11×kol.19]/100)</t>
  </si>
  <si>
    <t>RAZEM DYSTRYBUCJA
netto
[zł] 
(kol.20+kol.22)</t>
  </si>
  <si>
    <t>Wartość podatku VAT 
[zł] 
(kol.24xkol.25)</t>
  </si>
  <si>
    <t>Cena oferty brutto [zł] 
(kol. 24 + kol. 26)</t>
  </si>
  <si>
    <t xml:space="preserve"> -26-</t>
  </si>
  <si>
    <t xml:space="preserve"> -27-</t>
  </si>
  <si>
    <t>Razem opłata stała netto
[zł]
a) dla grup taryfowych:
W-1.1, W-2.1, W-3.6, W-4
[(kol.2+kol.3)×kol.5×kol.21]
b) dla grup taryfowych:
W-5.1, W-6A.1
(kol.4×kol.6×kol.21/100)</t>
  </si>
  <si>
    <t>Cena oferty netto
[zł] 
(kol. 18 + kol. 23)</t>
  </si>
  <si>
    <t>Załacznik nr 1a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</si>
</sst>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#,##0.000\ &quot;zł&quot;;[Red]\-#,##0.000\ &quot;zł&quot;"/>
    <numFmt numFmtId="166" formatCode="#,##0.00_ ;\-#,##0.00\ "/>
    <numFmt numFmtId="167" formatCode="#,##0.00000"/>
  </numFmts>
  <fonts count="14" x14ac:knownFonts="1">
    <font>
      <sz val="11"/>
      <color theme="1"/>
      <name val="Arial"/>
      <family val="2"/>
      <charset val="238"/>
    </font>
    <font>
      <b/>
      <sz val="9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color theme="1"/>
      <name val="Arial"/>
      <family val="2"/>
      <charset val="238"/>
    </font>
    <font>
      <b/>
      <sz val="14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vertAlign val="superscript"/>
      <sz val="10"/>
      <color theme="1"/>
      <name val="Cambria"/>
      <family val="1"/>
      <charset val="238"/>
      <scheme val="major"/>
    </font>
    <font>
      <b/>
      <vertAlign val="superscript"/>
      <sz val="9"/>
      <color theme="1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5FFD4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3" fontId="6" fillId="0" borderId="0" xfId="0" applyNumberFormat="1" applyFont="1" applyFill="1"/>
    <xf numFmtId="0" fontId="6" fillId="0" borderId="0" xfId="0" applyFont="1" applyFill="1"/>
    <xf numFmtId="3" fontId="1" fillId="0" borderId="0" xfId="0" applyNumberFormat="1" applyFont="1" applyFill="1" applyAlignment="1">
      <alignment vertical="top" wrapText="1"/>
    </xf>
    <xf numFmtId="43" fontId="6" fillId="0" borderId="0" xfId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right" vertical="center"/>
    </xf>
    <xf numFmtId="3" fontId="9" fillId="0" borderId="7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center"/>
    </xf>
    <xf numFmtId="43" fontId="10" fillId="0" borderId="3" xfId="1" applyFont="1" applyFill="1" applyBorder="1" applyAlignment="1">
      <alignment horizontal="right" vertical="center"/>
    </xf>
    <xf numFmtId="166" fontId="9" fillId="0" borderId="3" xfId="1" applyNumberFormat="1" applyFont="1" applyFill="1" applyBorder="1" applyAlignment="1">
      <alignment horizontal="right" vertical="center"/>
    </xf>
    <xf numFmtId="43" fontId="9" fillId="0" borderId="6" xfId="1" applyFont="1" applyFill="1" applyBorder="1" applyAlignment="1">
      <alignment horizontal="center" vertical="center"/>
    </xf>
    <xf numFmtId="43" fontId="10" fillId="0" borderId="7" xfId="1" applyFont="1" applyFill="1" applyBorder="1" applyAlignment="1">
      <alignment horizontal="right" vertical="center"/>
    </xf>
    <xf numFmtId="166" fontId="9" fillId="0" borderId="7" xfId="1" applyNumberFormat="1" applyFont="1" applyFill="1" applyBorder="1" applyAlignment="1">
      <alignment horizontal="right" vertical="center"/>
    </xf>
    <xf numFmtId="9" fontId="10" fillId="0" borderId="3" xfId="3" applyFont="1" applyFill="1" applyBorder="1" applyAlignment="1">
      <alignment horizontal="right" vertical="center"/>
    </xf>
    <xf numFmtId="4" fontId="10" fillId="0" borderId="3" xfId="0" applyNumberFormat="1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6" fillId="0" borderId="0" xfId="0" applyFont="1" applyFill="1" applyAlignment="1"/>
    <xf numFmtId="4" fontId="3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right" vertical="center"/>
    </xf>
    <xf numFmtId="0" fontId="9" fillId="0" borderId="21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165" fontId="10" fillId="0" borderId="24" xfId="2" applyNumberFormat="1" applyFont="1" applyFill="1" applyBorder="1" applyAlignment="1">
      <alignment horizontal="center" vertical="center" wrapText="1"/>
    </xf>
    <xf numFmtId="4" fontId="9" fillId="0" borderId="13" xfId="1" applyNumberFormat="1" applyFont="1" applyFill="1" applyBorder="1" applyAlignment="1">
      <alignment horizontal="right" vertical="center"/>
    </xf>
    <xf numFmtId="9" fontId="10" fillId="0" borderId="21" xfId="3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horizontal="right" vertical="center"/>
    </xf>
    <xf numFmtId="3" fontId="9" fillId="0" borderId="23" xfId="0" applyNumberFormat="1" applyFont="1" applyFill="1" applyBorder="1" applyAlignment="1">
      <alignment horizontal="right" vertical="center"/>
    </xf>
    <xf numFmtId="3" fontId="9" fillId="0" borderId="8" xfId="0" applyNumberFormat="1" applyFont="1" applyFill="1" applyBorder="1" applyAlignment="1">
      <alignment horizontal="right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2" xfId="1" applyNumberFormat="1" applyFont="1" applyFill="1" applyBorder="1" applyAlignment="1">
      <alignment horizontal="right" vertical="center"/>
    </xf>
    <xf numFmtId="4" fontId="9" fillId="0" borderId="21" xfId="1" applyNumberFormat="1" applyFont="1" applyFill="1" applyBorder="1" applyAlignment="1">
      <alignment horizontal="right" vertical="center"/>
    </xf>
    <xf numFmtId="4" fontId="9" fillId="0" borderId="28" xfId="1" applyNumberFormat="1" applyFont="1" applyFill="1" applyBorder="1" applyAlignment="1">
      <alignment horizontal="right" vertical="center"/>
    </xf>
    <xf numFmtId="166" fontId="9" fillId="0" borderId="1" xfId="1" applyNumberFormat="1" applyFont="1" applyFill="1" applyBorder="1" applyAlignment="1">
      <alignment horizontal="right" vertical="center"/>
    </xf>
    <xf numFmtId="9" fontId="10" fillId="0" borderId="1" xfId="3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3" fontId="9" fillId="0" borderId="11" xfId="1" applyFont="1" applyFill="1" applyBorder="1" applyAlignment="1">
      <alignment horizontal="center" vertical="center"/>
    </xf>
    <xf numFmtId="43" fontId="9" fillId="0" borderId="9" xfId="1" applyFont="1" applyFill="1" applyBorder="1" applyAlignment="1">
      <alignment horizontal="center" vertical="center"/>
    </xf>
    <xf numFmtId="4" fontId="9" fillId="0" borderId="10" xfId="1" applyNumberFormat="1" applyFont="1" applyFill="1" applyBorder="1" applyAlignment="1">
      <alignment horizontal="right" vertical="center"/>
    </xf>
    <xf numFmtId="4" fontId="10" fillId="0" borderId="11" xfId="0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9" fontId="10" fillId="0" borderId="7" xfId="3" applyFont="1" applyFill="1" applyBorder="1" applyAlignment="1">
      <alignment horizontal="right" vertical="center"/>
    </xf>
    <xf numFmtId="4" fontId="10" fillId="0" borderId="7" xfId="0" applyNumberFormat="1" applyFont="1" applyFill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167" fontId="9" fillId="4" borderId="13" xfId="0" applyNumberFormat="1" applyFont="1" applyFill="1" applyBorder="1" applyAlignment="1">
      <alignment horizontal="right" vertical="center"/>
    </xf>
    <xf numFmtId="167" fontId="9" fillId="4" borderId="3" xfId="0" applyNumberFormat="1" applyFont="1" applyFill="1" applyBorder="1" applyAlignment="1">
      <alignment horizontal="right" vertical="center"/>
    </xf>
    <xf numFmtId="167" fontId="9" fillId="4" borderId="10" xfId="0" applyNumberFormat="1" applyFont="1" applyFill="1" applyBorder="1" applyAlignment="1">
      <alignment horizontal="right" vertical="center"/>
    </xf>
    <xf numFmtId="167" fontId="9" fillId="4" borderId="1" xfId="0" applyNumberFormat="1" applyFont="1" applyFill="1" applyBorder="1" applyAlignment="1">
      <alignment horizontal="right" vertical="center"/>
    </xf>
    <xf numFmtId="167" fontId="9" fillId="4" borderId="12" xfId="0" applyNumberFormat="1" applyFont="1" applyFill="1" applyBorder="1" applyAlignment="1">
      <alignment horizontal="right" vertical="center"/>
    </xf>
    <xf numFmtId="167" fontId="9" fillId="4" borderId="7" xfId="0" applyNumberFormat="1" applyFont="1" applyFill="1" applyBorder="1" applyAlignment="1">
      <alignment horizontal="right" vertical="center"/>
    </xf>
    <xf numFmtId="4" fontId="9" fillId="0" borderId="6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9" fillId="0" borderId="9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4" borderId="1" xfId="0" applyNumberFormat="1" applyFont="1" applyFill="1" applyBorder="1" applyAlignment="1">
      <alignment horizontal="right" vertical="center"/>
    </xf>
    <xf numFmtId="4" fontId="9" fillId="4" borderId="7" xfId="0" applyNumberFormat="1" applyFont="1" applyFill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0"/>
  <tableStyles count="0" defaultTableStyle="TableStyleMedium2" defaultPivotStyle="PivotStyleLight16"/>
  <colors>
    <mruColors>
      <color rgb="FFC5FFD4"/>
      <color rgb="FF00CC66"/>
      <color rgb="FF00EA75"/>
      <color rgb="FF00FF00"/>
      <color rgb="FF99FF66"/>
      <color rgb="FF43BC00"/>
      <color rgb="FFECFAF4"/>
      <color rgb="FFD0F4E4"/>
      <color rgb="FFB0EC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J32"/>
  <sheetViews>
    <sheetView showGridLines="0" tabSelected="1" zoomScale="70" zoomScaleNormal="70" zoomScaleSheetLayoutView="55" zoomScalePageLayoutView="70" workbookViewId="0">
      <selection activeCell="B13" sqref="B13"/>
    </sheetView>
  </sheetViews>
  <sheetFormatPr defaultRowHeight="24.95" customHeight="1" x14ac:dyDescent="0.2"/>
  <cols>
    <col min="1" max="1" width="3.875" style="4" customWidth="1"/>
    <col min="2" max="2" width="21.5" style="4" customWidth="1"/>
    <col min="3" max="4" width="10.625" style="4" customWidth="1"/>
    <col min="5" max="7" width="8.375" style="4" customWidth="1"/>
    <col min="8" max="11" width="10.875" style="4" customWidth="1"/>
    <col min="12" max="12" width="19.625" style="4" customWidth="1"/>
    <col min="13" max="16" width="11" style="4" customWidth="1"/>
    <col min="17" max="18" width="9.875" style="4" customWidth="1"/>
    <col min="19" max="19" width="16.625" style="4" customWidth="1"/>
    <col min="20" max="20" width="10.125" style="4" customWidth="1"/>
    <col min="21" max="21" width="15.5" style="4" customWidth="1"/>
    <col min="22" max="22" width="13.5" style="4" customWidth="1"/>
    <col min="23" max="23" width="22.125" style="4" customWidth="1"/>
    <col min="24" max="24" width="17.375" style="4" customWidth="1"/>
    <col min="25" max="25" width="14.375" style="4" customWidth="1"/>
    <col min="26" max="26" width="10.5" style="4" customWidth="1"/>
    <col min="27" max="27" width="13.25" style="4" customWidth="1"/>
    <col min="28" max="28" width="14.625" style="4" customWidth="1"/>
    <col min="29" max="29" width="13.625" style="4" customWidth="1"/>
    <col min="30" max="16384" width="9" style="4"/>
  </cols>
  <sheetData>
    <row r="1" spans="2:36" ht="6.75" customHeight="1" x14ac:dyDescent="0.2"/>
    <row r="2" spans="2:36" ht="39" customHeight="1" x14ac:dyDescent="0.2">
      <c r="W2" s="11"/>
      <c r="X2" s="12"/>
      <c r="Y2" s="12"/>
      <c r="AB2" s="44" t="s">
        <v>76</v>
      </c>
      <c r="AC2" s="9"/>
      <c r="AD2" s="9"/>
      <c r="AE2" s="9"/>
      <c r="AF2" s="9"/>
      <c r="AG2" s="9"/>
      <c r="AH2" s="9"/>
      <c r="AI2" s="9"/>
      <c r="AJ2" s="9"/>
    </row>
    <row r="3" spans="2:36" ht="57.75" customHeight="1" x14ac:dyDescent="0.2">
      <c r="B3" s="115" t="s">
        <v>20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9"/>
      <c r="AD3" s="9"/>
      <c r="AE3" s="9"/>
      <c r="AF3" s="9"/>
      <c r="AG3" s="9"/>
      <c r="AH3" s="9"/>
      <c r="AI3" s="9"/>
      <c r="AJ3" s="9"/>
    </row>
    <row r="4" spans="2:36" ht="10.5" customHeight="1" thickBo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AC4" s="9"/>
      <c r="AD4" s="9"/>
      <c r="AE4" s="9"/>
      <c r="AF4" s="9"/>
      <c r="AG4" s="9"/>
      <c r="AH4" s="9"/>
      <c r="AI4" s="9"/>
      <c r="AJ4" s="9"/>
    </row>
    <row r="5" spans="2:36" ht="38.25" customHeight="1" thickBot="1" x14ac:dyDescent="0.25">
      <c r="B5" s="116" t="s">
        <v>23</v>
      </c>
      <c r="C5" s="117"/>
      <c r="D5" s="117"/>
      <c r="E5" s="117"/>
      <c r="F5" s="117"/>
      <c r="G5" s="117"/>
      <c r="H5" s="117"/>
      <c r="I5" s="117"/>
      <c r="J5" s="117"/>
      <c r="K5" s="117"/>
      <c r="L5" s="118"/>
      <c r="M5" s="120" t="s">
        <v>5</v>
      </c>
      <c r="N5" s="120"/>
      <c r="O5" s="120"/>
      <c r="P5" s="120"/>
      <c r="Q5" s="120"/>
      <c r="R5" s="120"/>
      <c r="S5" s="120"/>
      <c r="T5" s="125" t="s">
        <v>31</v>
      </c>
      <c r="U5" s="126"/>
      <c r="V5" s="126"/>
      <c r="W5" s="126"/>
      <c r="X5" s="127"/>
      <c r="Y5" s="110" t="s">
        <v>37</v>
      </c>
      <c r="Z5" s="110"/>
      <c r="AA5" s="110"/>
      <c r="AB5" s="111"/>
      <c r="AC5" s="3"/>
    </row>
    <row r="6" spans="2:36" ht="102" customHeight="1" x14ac:dyDescent="0.2">
      <c r="B6" s="97" t="s">
        <v>51</v>
      </c>
      <c r="C6" s="103" t="s">
        <v>1</v>
      </c>
      <c r="D6" s="104"/>
      <c r="E6" s="99" t="s">
        <v>3</v>
      </c>
      <c r="F6" s="99" t="s">
        <v>0</v>
      </c>
      <c r="G6" s="99" t="s">
        <v>6</v>
      </c>
      <c r="H6" s="94" t="s">
        <v>24</v>
      </c>
      <c r="I6" s="94"/>
      <c r="J6" s="94" t="s">
        <v>25</v>
      </c>
      <c r="K6" s="94"/>
      <c r="L6" s="101" t="s">
        <v>66</v>
      </c>
      <c r="M6" s="114" t="s">
        <v>47</v>
      </c>
      <c r="N6" s="94"/>
      <c r="O6" s="94" t="s">
        <v>48</v>
      </c>
      <c r="P6" s="94"/>
      <c r="Q6" s="113" t="s">
        <v>65</v>
      </c>
      <c r="R6" s="114"/>
      <c r="S6" s="113" t="s">
        <v>67</v>
      </c>
      <c r="T6" s="97" t="s">
        <v>2</v>
      </c>
      <c r="U6" s="99" t="s">
        <v>68</v>
      </c>
      <c r="V6" s="99" t="s">
        <v>33</v>
      </c>
      <c r="W6" s="99" t="s">
        <v>74</v>
      </c>
      <c r="X6" s="101" t="s">
        <v>69</v>
      </c>
      <c r="Y6" s="121" t="s">
        <v>75</v>
      </c>
      <c r="Z6" s="123" t="s">
        <v>49</v>
      </c>
      <c r="AA6" s="123" t="s">
        <v>70</v>
      </c>
      <c r="AB6" s="105" t="s">
        <v>71</v>
      </c>
      <c r="AC6" s="3"/>
    </row>
    <row r="7" spans="2:36" ht="63" customHeight="1" thickBot="1" x14ac:dyDescent="0.25">
      <c r="B7" s="98"/>
      <c r="C7" s="61" t="s">
        <v>50</v>
      </c>
      <c r="D7" s="62" t="s">
        <v>22</v>
      </c>
      <c r="E7" s="100"/>
      <c r="F7" s="100"/>
      <c r="G7" s="100"/>
      <c r="H7" s="61" t="s">
        <v>50</v>
      </c>
      <c r="I7" s="61" t="s">
        <v>22</v>
      </c>
      <c r="J7" s="61" t="s">
        <v>50</v>
      </c>
      <c r="K7" s="61" t="s">
        <v>22</v>
      </c>
      <c r="L7" s="102"/>
      <c r="M7" s="61" t="s">
        <v>50</v>
      </c>
      <c r="N7" s="62" t="s">
        <v>22</v>
      </c>
      <c r="O7" s="61" t="s">
        <v>50</v>
      </c>
      <c r="P7" s="61" t="s">
        <v>22</v>
      </c>
      <c r="Q7" s="61" t="s">
        <v>50</v>
      </c>
      <c r="R7" s="62" t="s">
        <v>22</v>
      </c>
      <c r="S7" s="119"/>
      <c r="T7" s="98"/>
      <c r="U7" s="100"/>
      <c r="V7" s="100"/>
      <c r="W7" s="100"/>
      <c r="X7" s="102"/>
      <c r="Y7" s="122"/>
      <c r="Z7" s="124"/>
      <c r="AA7" s="124"/>
      <c r="AB7" s="106"/>
      <c r="AC7" s="3"/>
    </row>
    <row r="8" spans="2:36" ht="19.5" customHeight="1" thickBot="1" x14ac:dyDescent="0.25">
      <c r="B8" s="25" t="s">
        <v>7</v>
      </c>
      <c r="C8" s="26" t="s">
        <v>8</v>
      </c>
      <c r="D8" s="26" t="s">
        <v>9</v>
      </c>
      <c r="E8" s="26" t="s">
        <v>10</v>
      </c>
      <c r="F8" s="26" t="s">
        <v>11</v>
      </c>
      <c r="G8" s="26" t="s">
        <v>12</v>
      </c>
      <c r="H8" s="26" t="s">
        <v>13</v>
      </c>
      <c r="I8" s="26" t="s">
        <v>14</v>
      </c>
      <c r="J8" s="26" t="s">
        <v>15</v>
      </c>
      <c r="K8" s="26" t="s">
        <v>16</v>
      </c>
      <c r="L8" s="27" t="s">
        <v>17</v>
      </c>
      <c r="M8" s="68" t="s">
        <v>26</v>
      </c>
      <c r="N8" s="69" t="s">
        <v>27</v>
      </c>
      <c r="O8" s="69" t="s">
        <v>28</v>
      </c>
      <c r="P8" s="69" t="s">
        <v>29</v>
      </c>
      <c r="Q8" s="69" t="s">
        <v>30</v>
      </c>
      <c r="R8" s="69" t="s">
        <v>32</v>
      </c>
      <c r="S8" s="70" t="s">
        <v>34</v>
      </c>
      <c r="T8" s="68" t="s">
        <v>35</v>
      </c>
      <c r="U8" s="69" t="s">
        <v>36</v>
      </c>
      <c r="V8" s="69" t="s">
        <v>38</v>
      </c>
      <c r="W8" s="69" t="s">
        <v>39</v>
      </c>
      <c r="X8" s="70" t="s">
        <v>40</v>
      </c>
      <c r="Y8" s="68" t="s">
        <v>41</v>
      </c>
      <c r="Z8" s="69" t="s">
        <v>42</v>
      </c>
      <c r="AA8" s="69" t="s">
        <v>72</v>
      </c>
      <c r="AB8" s="70" t="s">
        <v>73</v>
      </c>
      <c r="AC8" s="3"/>
    </row>
    <row r="9" spans="2:36" ht="30.75" customHeight="1" x14ac:dyDescent="0.2">
      <c r="B9" s="55" t="s">
        <v>56</v>
      </c>
      <c r="C9" s="52">
        <v>8</v>
      </c>
      <c r="D9" s="52">
        <v>0</v>
      </c>
      <c r="E9" s="51" t="s">
        <v>4</v>
      </c>
      <c r="F9" s="52">
        <v>12</v>
      </c>
      <c r="G9" s="52" t="s">
        <v>43</v>
      </c>
      <c r="H9" s="53">
        <v>3840</v>
      </c>
      <c r="I9" s="53">
        <v>0</v>
      </c>
      <c r="J9" s="53">
        <v>0</v>
      </c>
      <c r="K9" s="53">
        <v>0</v>
      </c>
      <c r="L9" s="65">
        <f>+H9+I9+J9+K9</f>
        <v>3840</v>
      </c>
      <c r="M9" s="85"/>
      <c r="N9" s="86"/>
      <c r="O9" s="86"/>
      <c r="P9" s="86"/>
      <c r="Q9" s="128"/>
      <c r="R9" s="128"/>
      <c r="S9" s="91">
        <f>+ROUND((H9*M9/100+I9*N9/100+J9*O9/100+K9*P9/100+C9*F9*Q9+D9*F9*R9),2)</f>
        <v>0</v>
      </c>
      <c r="T9" s="58">
        <v>5.3760000000000003</v>
      </c>
      <c r="U9" s="36">
        <f>+ROUND(L9*T9/100,2)</f>
        <v>206.44</v>
      </c>
      <c r="V9" s="28">
        <v>3.55</v>
      </c>
      <c r="W9" s="37">
        <f>+ROUND((C9+D9)*F9*V9,2)</f>
        <v>340.8</v>
      </c>
      <c r="X9" s="38">
        <f>+U9+W9</f>
        <v>547.24</v>
      </c>
      <c r="Y9" s="63">
        <f>+S9+X9</f>
        <v>547.24</v>
      </c>
      <c r="Z9" s="41">
        <v>0.23</v>
      </c>
      <c r="AA9" s="42">
        <f>+ROUND(Y9*Z9,2)</f>
        <v>125.87</v>
      </c>
      <c r="AB9" s="43">
        <f>+AA9+Y9</f>
        <v>673.11</v>
      </c>
      <c r="AC9" s="3"/>
    </row>
    <row r="10" spans="2:36" ht="30.75" customHeight="1" x14ac:dyDescent="0.2">
      <c r="B10" s="23" t="s">
        <v>55</v>
      </c>
      <c r="C10" s="33">
        <v>8</v>
      </c>
      <c r="D10" s="33">
        <v>1</v>
      </c>
      <c r="E10" s="24" t="s">
        <v>61</v>
      </c>
      <c r="F10" s="33">
        <v>12</v>
      </c>
      <c r="G10" s="33" t="s">
        <v>43</v>
      </c>
      <c r="H10" s="34">
        <v>9810</v>
      </c>
      <c r="I10" s="34">
        <v>1160</v>
      </c>
      <c r="J10" s="34">
        <v>2790</v>
      </c>
      <c r="K10" s="34">
        <v>0</v>
      </c>
      <c r="L10" s="66">
        <f t="shared" ref="L10:L18" si="0">+H10+I10+J10+K10</f>
        <v>13760</v>
      </c>
      <c r="M10" s="87"/>
      <c r="N10" s="88"/>
      <c r="O10" s="88"/>
      <c r="P10" s="88"/>
      <c r="Q10" s="129"/>
      <c r="R10" s="129"/>
      <c r="S10" s="92">
        <f t="shared" ref="S10:S17" si="1">+ROUND((H10*M10/100+I10*N10/100+J10*O10/100+K10*P10/100+C10*F10*Q10+D10*F10*R10),2)</f>
        <v>0</v>
      </c>
      <c r="T10" s="59">
        <v>5.3760000000000003</v>
      </c>
      <c r="U10" s="35">
        <f>+ROUND(L10*T10/100,2)</f>
        <v>739.74</v>
      </c>
      <c r="V10" s="14">
        <v>3.55</v>
      </c>
      <c r="W10" s="74">
        <f>+ROUND((C10+D10)*F10*V10,2)</f>
        <v>383.4</v>
      </c>
      <c r="X10" s="77">
        <f t="shared" ref="X10:X18" si="2">+U10+W10</f>
        <v>1123.1399999999999</v>
      </c>
      <c r="Y10" s="79">
        <f t="shared" ref="Y10:Y17" si="3">+S10+X10</f>
        <v>1123.1399999999999</v>
      </c>
      <c r="Z10" s="75">
        <v>0.23</v>
      </c>
      <c r="AA10" s="76">
        <f t="shared" ref="AA10:AA18" si="4">+ROUND(Y10*Z10,2)</f>
        <v>258.32</v>
      </c>
      <c r="AB10" s="80">
        <f t="shared" ref="AB10:AB18" si="5">+AA10+Y10</f>
        <v>1381.4599999999998</v>
      </c>
      <c r="AC10" s="3"/>
    </row>
    <row r="11" spans="2:36" ht="30.75" customHeight="1" x14ac:dyDescent="0.2">
      <c r="B11" s="23" t="s">
        <v>53</v>
      </c>
      <c r="C11" s="33">
        <v>1</v>
      </c>
      <c r="D11" s="33">
        <v>0</v>
      </c>
      <c r="E11" s="24" t="s">
        <v>4</v>
      </c>
      <c r="F11" s="33">
        <v>12</v>
      </c>
      <c r="G11" s="33" t="s">
        <v>43</v>
      </c>
      <c r="H11" s="34">
        <v>120</v>
      </c>
      <c r="I11" s="34">
        <v>0</v>
      </c>
      <c r="J11" s="34">
        <v>0</v>
      </c>
      <c r="K11" s="34">
        <v>0</v>
      </c>
      <c r="L11" s="66">
        <f t="shared" si="0"/>
        <v>120</v>
      </c>
      <c r="M11" s="87"/>
      <c r="N11" s="88"/>
      <c r="O11" s="88"/>
      <c r="P11" s="88"/>
      <c r="Q11" s="129"/>
      <c r="R11" s="129"/>
      <c r="S11" s="92">
        <f t="shared" si="1"/>
        <v>0</v>
      </c>
      <c r="T11" s="59">
        <v>5.3760000000000003</v>
      </c>
      <c r="U11" s="35">
        <f t="shared" ref="U11" si="6">+ROUND(L11*T11/100,2)</f>
        <v>6.45</v>
      </c>
      <c r="V11" s="14">
        <v>4.4400000000000004</v>
      </c>
      <c r="W11" s="74">
        <f t="shared" ref="W11:W16" si="7">+ROUND((C11+D11)*F11*V11,2)</f>
        <v>53.28</v>
      </c>
      <c r="X11" s="77">
        <f>+U11+W11</f>
        <v>59.730000000000004</v>
      </c>
      <c r="Y11" s="79">
        <f t="shared" si="3"/>
        <v>59.730000000000004</v>
      </c>
      <c r="Z11" s="75">
        <v>0.23</v>
      </c>
      <c r="AA11" s="76">
        <f>+ROUND(Y11*Z11,2)</f>
        <v>13.74</v>
      </c>
      <c r="AB11" s="80">
        <f>+AA11+Y11</f>
        <v>73.47</v>
      </c>
      <c r="AC11" s="3"/>
    </row>
    <row r="12" spans="2:36" ht="30.75" customHeight="1" x14ac:dyDescent="0.2">
      <c r="B12" s="21" t="s">
        <v>57</v>
      </c>
      <c r="C12" s="29">
        <v>20</v>
      </c>
      <c r="D12" s="33">
        <v>2</v>
      </c>
      <c r="E12" s="24" t="s">
        <v>4</v>
      </c>
      <c r="F12" s="33">
        <v>12</v>
      </c>
      <c r="G12" s="33" t="s">
        <v>43</v>
      </c>
      <c r="H12" s="31">
        <v>153432</v>
      </c>
      <c r="I12" s="31">
        <v>15888</v>
      </c>
      <c r="J12" s="31">
        <v>9000</v>
      </c>
      <c r="K12" s="31">
        <v>0</v>
      </c>
      <c r="L12" s="66">
        <f t="shared" si="0"/>
        <v>178320</v>
      </c>
      <c r="M12" s="87"/>
      <c r="N12" s="88"/>
      <c r="O12" s="88"/>
      <c r="P12" s="88"/>
      <c r="Q12" s="129"/>
      <c r="R12" s="129"/>
      <c r="S12" s="92">
        <f t="shared" si="1"/>
        <v>0</v>
      </c>
      <c r="T12" s="59">
        <v>3.91</v>
      </c>
      <c r="U12" s="35">
        <f t="shared" ref="U12:U18" si="8">+ROUND(L12*T12/100,2)</f>
        <v>6972.31</v>
      </c>
      <c r="V12" s="14">
        <v>9.0399999999999991</v>
      </c>
      <c r="W12" s="74">
        <f t="shared" si="7"/>
        <v>2386.56</v>
      </c>
      <c r="X12" s="77">
        <f t="shared" si="2"/>
        <v>9358.8700000000008</v>
      </c>
      <c r="Y12" s="79">
        <f t="shared" si="3"/>
        <v>9358.8700000000008</v>
      </c>
      <c r="Z12" s="75">
        <v>0.23</v>
      </c>
      <c r="AA12" s="76">
        <f t="shared" si="4"/>
        <v>2152.54</v>
      </c>
      <c r="AB12" s="80">
        <f t="shared" si="5"/>
        <v>11511.41</v>
      </c>
      <c r="AC12" s="3"/>
    </row>
    <row r="13" spans="2:36" ht="30.75" customHeight="1" x14ac:dyDescent="0.2">
      <c r="B13" s="21" t="s">
        <v>58</v>
      </c>
      <c r="C13" s="29">
        <v>9</v>
      </c>
      <c r="D13" s="33">
        <v>5</v>
      </c>
      <c r="E13" s="24" t="s">
        <v>4</v>
      </c>
      <c r="F13" s="33">
        <v>12</v>
      </c>
      <c r="G13" s="33" t="s">
        <v>43</v>
      </c>
      <c r="H13" s="31">
        <v>27070</v>
      </c>
      <c r="I13" s="31">
        <v>22180</v>
      </c>
      <c r="J13" s="31">
        <v>31980</v>
      </c>
      <c r="K13" s="31">
        <v>18860</v>
      </c>
      <c r="L13" s="66">
        <f t="shared" si="0"/>
        <v>100090</v>
      </c>
      <c r="M13" s="87"/>
      <c r="N13" s="88"/>
      <c r="O13" s="88"/>
      <c r="P13" s="88"/>
      <c r="Q13" s="129"/>
      <c r="R13" s="129"/>
      <c r="S13" s="92">
        <f t="shared" si="1"/>
        <v>0</v>
      </c>
      <c r="T13" s="59">
        <v>3.91</v>
      </c>
      <c r="U13" s="35">
        <f t="shared" ref="U13" si="9">+ROUND(L13*T13/100,2)</f>
        <v>3913.52</v>
      </c>
      <c r="V13" s="14">
        <v>9.0399999999999991</v>
      </c>
      <c r="W13" s="74">
        <f t="shared" si="7"/>
        <v>1518.72</v>
      </c>
      <c r="X13" s="77">
        <f t="shared" si="2"/>
        <v>5432.24</v>
      </c>
      <c r="Y13" s="79">
        <f t="shared" si="3"/>
        <v>5432.24</v>
      </c>
      <c r="Z13" s="75">
        <v>0.23</v>
      </c>
      <c r="AA13" s="76">
        <f t="shared" si="4"/>
        <v>1249.42</v>
      </c>
      <c r="AB13" s="80">
        <f t="shared" si="5"/>
        <v>6681.66</v>
      </c>
      <c r="AC13" s="3"/>
    </row>
    <row r="14" spans="2:36" ht="30.75" customHeight="1" x14ac:dyDescent="0.2">
      <c r="B14" s="21" t="s">
        <v>59</v>
      </c>
      <c r="C14" s="29">
        <v>56</v>
      </c>
      <c r="D14" s="33">
        <v>10</v>
      </c>
      <c r="E14" s="24" t="s">
        <v>4</v>
      </c>
      <c r="F14" s="33">
        <v>12</v>
      </c>
      <c r="G14" s="33" t="s">
        <v>43</v>
      </c>
      <c r="H14" s="31">
        <v>1874817</v>
      </c>
      <c r="I14" s="31">
        <v>581003</v>
      </c>
      <c r="J14" s="31">
        <v>308180</v>
      </c>
      <c r="K14" s="31">
        <v>112570</v>
      </c>
      <c r="L14" s="66">
        <f t="shared" si="0"/>
        <v>2876570</v>
      </c>
      <c r="M14" s="87"/>
      <c r="N14" s="88"/>
      <c r="O14" s="88"/>
      <c r="P14" s="88"/>
      <c r="Q14" s="129"/>
      <c r="R14" s="129"/>
      <c r="S14" s="92">
        <f t="shared" si="1"/>
        <v>0</v>
      </c>
      <c r="T14" s="59">
        <v>2.931</v>
      </c>
      <c r="U14" s="35">
        <f>+ROUND(L14*T14/100,2)</f>
        <v>84312.27</v>
      </c>
      <c r="V14" s="14">
        <v>34.9</v>
      </c>
      <c r="W14" s="74">
        <f t="shared" si="7"/>
        <v>27640.799999999999</v>
      </c>
      <c r="X14" s="77">
        <f t="shared" si="2"/>
        <v>111953.07</v>
      </c>
      <c r="Y14" s="79">
        <f t="shared" si="3"/>
        <v>111953.07</v>
      </c>
      <c r="Z14" s="75">
        <v>0.23</v>
      </c>
      <c r="AA14" s="76">
        <f t="shared" si="4"/>
        <v>25749.21</v>
      </c>
      <c r="AB14" s="80">
        <f t="shared" si="5"/>
        <v>137702.28</v>
      </c>
      <c r="AC14" s="3"/>
    </row>
    <row r="15" spans="2:36" ht="30.75" customHeight="1" x14ac:dyDescent="0.2">
      <c r="B15" s="21" t="s">
        <v>60</v>
      </c>
      <c r="C15" s="29">
        <v>2</v>
      </c>
      <c r="D15" s="33">
        <v>0</v>
      </c>
      <c r="E15" s="24" t="s">
        <v>4</v>
      </c>
      <c r="F15" s="33">
        <v>12</v>
      </c>
      <c r="G15" s="33" t="s">
        <v>43</v>
      </c>
      <c r="H15" s="31">
        <v>53840</v>
      </c>
      <c r="I15" s="31">
        <v>0</v>
      </c>
      <c r="J15" s="31">
        <v>0</v>
      </c>
      <c r="K15" s="31">
        <v>0</v>
      </c>
      <c r="L15" s="66">
        <f t="shared" si="0"/>
        <v>53840</v>
      </c>
      <c r="M15" s="87"/>
      <c r="N15" s="88"/>
      <c r="O15" s="88"/>
      <c r="P15" s="88"/>
      <c r="Q15" s="129"/>
      <c r="R15" s="129"/>
      <c r="S15" s="92">
        <f t="shared" si="1"/>
        <v>0</v>
      </c>
      <c r="T15" s="59">
        <v>2.931</v>
      </c>
      <c r="U15" s="35">
        <f>+ROUND(L15*T15/100,2)</f>
        <v>1578.05</v>
      </c>
      <c r="V15" s="14">
        <v>34.9</v>
      </c>
      <c r="W15" s="74">
        <f t="shared" si="7"/>
        <v>837.6</v>
      </c>
      <c r="X15" s="77">
        <f t="shared" si="2"/>
        <v>2415.65</v>
      </c>
      <c r="Y15" s="79">
        <f t="shared" si="3"/>
        <v>2415.65</v>
      </c>
      <c r="Z15" s="75">
        <v>0.23</v>
      </c>
      <c r="AA15" s="76">
        <f t="shared" si="4"/>
        <v>555.6</v>
      </c>
      <c r="AB15" s="80">
        <f t="shared" si="5"/>
        <v>2971.25</v>
      </c>
      <c r="AC15" s="3"/>
    </row>
    <row r="16" spans="2:36" ht="30.75" customHeight="1" x14ac:dyDescent="0.2">
      <c r="B16" s="21" t="s">
        <v>19</v>
      </c>
      <c r="C16" s="29">
        <v>23</v>
      </c>
      <c r="D16" s="33">
        <v>9</v>
      </c>
      <c r="E16" s="24" t="s">
        <v>4</v>
      </c>
      <c r="F16" s="33">
        <v>12</v>
      </c>
      <c r="G16" s="33" t="s">
        <v>43</v>
      </c>
      <c r="H16" s="31">
        <v>2969596</v>
      </c>
      <c r="I16" s="31">
        <v>964614</v>
      </c>
      <c r="J16" s="31">
        <v>0</v>
      </c>
      <c r="K16" s="31">
        <v>298530</v>
      </c>
      <c r="L16" s="66">
        <f t="shared" si="0"/>
        <v>4232740</v>
      </c>
      <c r="M16" s="87"/>
      <c r="N16" s="88"/>
      <c r="O16" s="88"/>
      <c r="P16" s="88"/>
      <c r="Q16" s="129"/>
      <c r="R16" s="129"/>
      <c r="S16" s="92">
        <f t="shared" si="1"/>
        <v>0</v>
      </c>
      <c r="T16" s="59">
        <v>2.8730000000000002</v>
      </c>
      <c r="U16" s="35">
        <f t="shared" si="8"/>
        <v>121606.62</v>
      </c>
      <c r="V16" s="14">
        <v>194.95</v>
      </c>
      <c r="W16" s="74">
        <f t="shared" si="7"/>
        <v>74860.800000000003</v>
      </c>
      <c r="X16" s="77">
        <f t="shared" si="2"/>
        <v>196467.41999999998</v>
      </c>
      <c r="Y16" s="79">
        <f t="shared" si="3"/>
        <v>196467.41999999998</v>
      </c>
      <c r="Z16" s="75">
        <v>0.23</v>
      </c>
      <c r="AA16" s="76">
        <f t="shared" si="4"/>
        <v>45187.51</v>
      </c>
      <c r="AB16" s="80">
        <f t="shared" si="5"/>
        <v>241654.93</v>
      </c>
      <c r="AC16" s="3"/>
    </row>
    <row r="17" spans="2:29" ht="30.75" customHeight="1" x14ac:dyDescent="0.2">
      <c r="B17" s="21" t="s">
        <v>18</v>
      </c>
      <c r="C17" s="29">
        <v>21</v>
      </c>
      <c r="D17" s="29">
        <v>0</v>
      </c>
      <c r="E17" s="29">
        <v>4010</v>
      </c>
      <c r="F17" s="33">
        <v>12</v>
      </c>
      <c r="G17" s="29">
        <v>8760</v>
      </c>
      <c r="H17" s="31">
        <v>6047356</v>
      </c>
      <c r="I17" s="31">
        <v>70554</v>
      </c>
      <c r="J17" s="31">
        <v>0</v>
      </c>
      <c r="K17" s="31">
        <v>0</v>
      </c>
      <c r="L17" s="66">
        <f>+H17+I17+J17+K17</f>
        <v>6117910</v>
      </c>
      <c r="M17" s="87"/>
      <c r="N17" s="88"/>
      <c r="O17" s="88"/>
      <c r="P17" s="88"/>
      <c r="Q17" s="129"/>
      <c r="R17" s="129"/>
      <c r="S17" s="92">
        <f t="shared" si="1"/>
        <v>0</v>
      </c>
      <c r="T17" s="59">
        <v>2.605</v>
      </c>
      <c r="U17" s="35">
        <f t="shared" si="8"/>
        <v>159371.56</v>
      </c>
      <c r="V17" s="56">
        <v>0.505</v>
      </c>
      <c r="W17" s="74">
        <f>+ROUND(E17*G17*V17/100,2)</f>
        <v>177394.38</v>
      </c>
      <c r="X17" s="77">
        <f t="shared" si="2"/>
        <v>336765.94</v>
      </c>
      <c r="Y17" s="79">
        <f t="shared" si="3"/>
        <v>336765.94</v>
      </c>
      <c r="Z17" s="75">
        <v>0.23</v>
      </c>
      <c r="AA17" s="76">
        <f t="shared" si="4"/>
        <v>77456.17</v>
      </c>
      <c r="AB17" s="80">
        <f t="shared" si="5"/>
        <v>414222.11</v>
      </c>
      <c r="AC17" s="3"/>
    </row>
    <row r="18" spans="2:29" ht="30.75" customHeight="1" thickBot="1" x14ac:dyDescent="0.25">
      <c r="B18" s="22" t="s">
        <v>21</v>
      </c>
      <c r="C18" s="30">
        <v>1</v>
      </c>
      <c r="D18" s="30">
        <v>0</v>
      </c>
      <c r="E18" s="30">
        <v>2000</v>
      </c>
      <c r="F18" s="54">
        <v>12</v>
      </c>
      <c r="G18" s="30">
        <v>8760</v>
      </c>
      <c r="H18" s="32">
        <v>7634810</v>
      </c>
      <c r="I18" s="32">
        <v>0</v>
      </c>
      <c r="J18" s="32">
        <v>0</v>
      </c>
      <c r="K18" s="32">
        <v>0</v>
      </c>
      <c r="L18" s="67">
        <f t="shared" si="0"/>
        <v>7634810</v>
      </c>
      <c r="M18" s="89"/>
      <c r="N18" s="90"/>
      <c r="O18" s="90"/>
      <c r="P18" s="90"/>
      <c r="Q18" s="130"/>
      <c r="R18" s="130"/>
      <c r="S18" s="93">
        <f>+ROUND((H18*M18/100+I18*N18/100+J18*O18/100+K18*P18/100+C18*F18*Q18+D18*F18*R18),2)</f>
        <v>0</v>
      </c>
      <c r="T18" s="60">
        <v>2.4540000000000002</v>
      </c>
      <c r="U18" s="39">
        <f t="shared" si="8"/>
        <v>187358.24</v>
      </c>
      <c r="V18" s="57">
        <v>0.46400000000000002</v>
      </c>
      <c r="W18" s="40">
        <f>+ROUND(E18*G18*V18/100,2)</f>
        <v>81292.800000000003</v>
      </c>
      <c r="X18" s="78">
        <f t="shared" si="2"/>
        <v>268651.03999999998</v>
      </c>
      <c r="Y18" s="81">
        <f>+S18+X18</f>
        <v>268651.03999999998</v>
      </c>
      <c r="Z18" s="82">
        <v>0.23</v>
      </c>
      <c r="AA18" s="83">
        <f t="shared" si="4"/>
        <v>61789.74</v>
      </c>
      <c r="AB18" s="84">
        <f t="shared" si="5"/>
        <v>330440.77999999997</v>
      </c>
      <c r="AC18" s="3"/>
    </row>
    <row r="19" spans="2:29" ht="39" customHeight="1" thickBot="1" x14ac:dyDescent="0.25">
      <c r="B19" s="15"/>
      <c r="C19" s="15"/>
      <c r="D19" s="15"/>
      <c r="E19" s="15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7"/>
      <c r="U19" s="18"/>
      <c r="V19" s="19"/>
      <c r="W19" s="20"/>
      <c r="X19" s="20"/>
      <c r="Y19" s="71">
        <f>SUM(Y9:Y18)</f>
        <v>932774.34000000008</v>
      </c>
      <c r="Z19" s="64">
        <v>0.23</v>
      </c>
      <c r="AA19" s="72">
        <f>SUM(AA9:AA18)</f>
        <v>214538.12</v>
      </c>
      <c r="AB19" s="73">
        <f>+Y19+AA19</f>
        <v>1147312.46</v>
      </c>
      <c r="AC19" s="3"/>
    </row>
    <row r="20" spans="2:29" ht="28.5" customHeight="1" x14ac:dyDescent="0.2">
      <c r="B20" s="95" t="s">
        <v>63</v>
      </c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"/>
      <c r="U20" s="10"/>
      <c r="V20" s="7"/>
      <c r="W20" s="8"/>
      <c r="X20" s="8"/>
      <c r="Y20" s="8"/>
      <c r="Z20" s="9"/>
      <c r="AA20" s="9"/>
      <c r="AB20" s="48" t="s">
        <v>64</v>
      </c>
      <c r="AC20" s="3"/>
    </row>
    <row r="21" spans="2:29" ht="28.5" customHeight="1" x14ac:dyDescent="0.2">
      <c r="B21" s="95" t="s">
        <v>54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10"/>
      <c r="Q21" s="10"/>
      <c r="R21" s="10"/>
      <c r="S21" s="10"/>
      <c r="T21" s="10"/>
      <c r="U21" s="10"/>
      <c r="V21" s="107"/>
      <c r="W21" s="108"/>
      <c r="X21" s="6"/>
      <c r="Y21" s="6"/>
      <c r="Z21" s="9"/>
      <c r="AA21" s="9"/>
      <c r="AB21" s="9"/>
      <c r="AC21" s="3"/>
    </row>
    <row r="22" spans="2:29" ht="61.5" customHeight="1" x14ac:dyDescent="0.2">
      <c r="B22" s="96" t="s">
        <v>62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45"/>
      <c r="R22" s="45"/>
      <c r="S22" s="45"/>
      <c r="T22" s="45"/>
      <c r="U22" s="45"/>
      <c r="V22" s="109"/>
      <c r="W22" s="109"/>
      <c r="X22" s="46"/>
      <c r="Y22" s="46"/>
    </row>
    <row r="23" spans="2:29" ht="16.5" customHeight="1" x14ac:dyDescent="0.2"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112"/>
      <c r="W23" s="112"/>
      <c r="X23" s="47"/>
      <c r="Y23" s="47"/>
    </row>
    <row r="24" spans="2:29" ht="18" customHeight="1" x14ac:dyDescent="0.2">
      <c r="B24" s="49" t="s">
        <v>52</v>
      </c>
      <c r="H24" s="1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2"/>
    </row>
    <row r="25" spans="2:29" ht="18" customHeight="1" x14ac:dyDescent="0.2">
      <c r="B25" s="50" t="s">
        <v>44</v>
      </c>
      <c r="H25" s="1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2"/>
    </row>
    <row r="26" spans="2:29" ht="18" customHeight="1" x14ac:dyDescent="0.2">
      <c r="B26" s="50" t="s">
        <v>45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2"/>
    </row>
    <row r="27" spans="2:29" ht="18" customHeight="1" x14ac:dyDescent="0.2">
      <c r="B27" s="50" t="s">
        <v>46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2"/>
    </row>
    <row r="28" spans="2:29" ht="24.75" customHeight="1" x14ac:dyDescent="0.2">
      <c r="H28" s="1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2"/>
    </row>
    <row r="29" spans="2:29" ht="24.75" customHeight="1" x14ac:dyDescent="0.2"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2"/>
    </row>
    <row r="30" spans="2:29" ht="24.75" customHeight="1" x14ac:dyDescent="0.2"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9" ht="24.75" customHeight="1" x14ac:dyDescent="0.2"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9" ht="24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</sheetData>
  <mergeCells count="32">
    <mergeCell ref="Q6:R6"/>
    <mergeCell ref="B3:AB3"/>
    <mergeCell ref="B20:S20"/>
    <mergeCell ref="B5:L5"/>
    <mergeCell ref="M6:N6"/>
    <mergeCell ref="O6:P6"/>
    <mergeCell ref="S6:S7"/>
    <mergeCell ref="M5:S5"/>
    <mergeCell ref="Y6:Y7"/>
    <mergeCell ref="Z6:Z7"/>
    <mergeCell ref="T5:X5"/>
    <mergeCell ref="T6:T7"/>
    <mergeCell ref="U6:U7"/>
    <mergeCell ref="X6:X7"/>
    <mergeCell ref="J6:K6"/>
    <mergeCell ref="AA6:AA7"/>
    <mergeCell ref="AB6:AB7"/>
    <mergeCell ref="V21:W21"/>
    <mergeCell ref="V22:W22"/>
    <mergeCell ref="Y5:AB5"/>
    <mergeCell ref="V23:W23"/>
    <mergeCell ref="V6:V7"/>
    <mergeCell ref="W6:W7"/>
    <mergeCell ref="H6:I6"/>
    <mergeCell ref="B21:O21"/>
    <mergeCell ref="B22:P22"/>
    <mergeCell ref="B6:B7"/>
    <mergeCell ref="E6:E7"/>
    <mergeCell ref="F6:F7"/>
    <mergeCell ref="G6:G7"/>
    <mergeCell ref="L6:L7"/>
    <mergeCell ref="C6:D6"/>
  </mergeCells>
  <pageMargins left="0.25" right="0.26" top="0.28999999999999998" bottom="0.22" header="0.19" footer="0.14000000000000001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2022-08-02T14:19:38Z</cp:lastPrinted>
  <dcterms:created xsi:type="dcterms:W3CDTF">2015-09-16T11:15:51Z</dcterms:created>
  <dcterms:modified xsi:type="dcterms:W3CDTF">2022-11-02T07:59:07Z</dcterms:modified>
</cp:coreProperties>
</file>